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KPI Dashboard" sheetId="1" state="visible" r:id="rId1"/>
    <sheet xmlns:r="http://schemas.openxmlformats.org/officeDocument/2006/relationships" name="Dynamic Array Framework" sheetId="2" state="visible" r:id="rId2"/>
    <sheet xmlns:r="http://schemas.openxmlformats.org/officeDocument/2006/relationships" name="CUPED Variance Calculator" sheetId="3" state="visible" r:id="rId3"/>
    <sheet xmlns:r="http://schemas.openxmlformats.org/officeDocument/2006/relationships" name="Medallion Lakehouse Pipeline" sheetId="4" state="visible" r:id="rId4"/>
    <sheet xmlns:r="http://schemas.openxmlformats.org/officeDocument/2006/relationships" name="Feature Store &amp; Churn Mod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$#,##0.00"/>
    <numFmt numFmtId="166" formatCode="#,##0.0"/>
    <numFmt numFmtId="167" formatCode="0.0000"/>
    <numFmt numFmtId="168" formatCode="0.00x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4472C4"/>
        <bgColor rgb="004472C4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top style="thin">
        <color rgb="00D9D9D9"/>
      </top>
      <bottom style="double">
        <color rgb="002F5496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0" pivotButton="0" quotePrefix="0" xfId="0"/>
    <xf numFmtId="165" fontId="5" fillId="4" borderId="0" pivotButton="0" quotePrefix="0" xfId="0"/>
    <xf numFmtId="165" fontId="4" fillId="4" borderId="0" pivotButton="0" quotePrefix="0" xfId="0"/>
    <xf numFmtId="165" fontId="4" fillId="5" borderId="0" pivotButton="0" quotePrefix="0" xfId="0"/>
    <xf numFmtId="0" fontId="4" fillId="0" borderId="0" applyAlignment="1" pivotButton="0" quotePrefix="0" xfId="0">
      <alignment horizontal="center" vertical="center"/>
    </xf>
    <xf numFmtId="164" fontId="5" fillId="5" borderId="0" pivotButton="0" quotePrefix="0" xfId="0"/>
    <xf numFmtId="0" fontId="5" fillId="0" borderId="0" pivotButton="0" quotePrefix="0" xfId="0"/>
    <xf numFmtId="10" fontId="5" fillId="4" borderId="0" pivotButton="0" quotePrefix="0" xfId="0"/>
    <xf numFmtId="10" fontId="4" fillId="4" borderId="0" pivotButton="0" quotePrefix="0" xfId="0"/>
    <xf numFmtId="10" fontId="4" fillId="5" borderId="0" pivotButton="0" quotePrefix="0" xfId="0"/>
    <xf numFmtId="166" fontId="5" fillId="4" borderId="0" pivotButton="0" quotePrefix="0" xfId="0"/>
    <xf numFmtId="166" fontId="4" fillId="4" borderId="0" pivotButton="0" quotePrefix="0" xfId="0"/>
    <xf numFmtId="166" fontId="4" fillId="5" borderId="0" pivotButton="0" quotePrefix="0" xfId="0"/>
    <xf numFmtId="0" fontId="3" fillId="3" borderId="0" pivotButton="0" quotePrefix="0" xfId="0"/>
    <xf numFmtId="164" fontId="5" fillId="4" borderId="0" pivotButton="0" quotePrefix="0" xfId="0"/>
    <xf numFmtId="165" fontId="5" fillId="5" borderId="0" pivotButton="0" quotePrefix="0" xfId="0"/>
    <xf numFmtId="164" fontId="4" fillId="5" borderId="0" pivotButton="0" quotePrefix="0" xfId="0"/>
    <xf numFmtId="0" fontId="4" fillId="0" borderId="1" pivotButton="0" quotePrefix="0" xfId="0"/>
    <xf numFmtId="165" fontId="4" fillId="0" borderId="1" pivotButton="0" quotePrefix="0" xfId="0"/>
    <xf numFmtId="164" fontId="4" fillId="0" borderId="1" pivotButton="0" quotePrefix="0" xfId="0"/>
    <xf numFmtId="167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167" fontId="4" fillId="5" borderId="0" pivotButton="0" quotePrefix="0" xfId="0"/>
    <xf numFmtId="4" fontId="4" fillId="5" borderId="0" pivotButton="0" quotePrefix="0" xfId="0"/>
    <xf numFmtId="168" fontId="4" fillId="5" borderId="0" pivotButton="0" quotePrefix="0" xfId="0"/>
    <xf numFmtId="3" fontId="4" fillId="5" borderId="0" pivotButton="0" quotePrefix="0" xfId="0"/>
    <xf numFmtId="0" fontId="5" fillId="4" borderId="0" pivotButton="0" quotePrefix="0" xfId="0"/>
    <xf numFmtId="2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4" customWidth="1" min="1" max="1"/>
    <col width="16" customWidth="1" min="2" max="2"/>
    <col width="16" customWidth="1" min="3" max="3"/>
    <col width="20" customWidth="1" min="4" max="4"/>
    <col width="51" customWidth="1" min="5" max="5"/>
    <col width="22" customWidth="1" min="6" max="6"/>
    <col width="40" customWidth="1" min="7" max="7"/>
  </cols>
  <sheetData>
    <row r="1" ht="30" customHeight="1">
      <c r="A1" s="1" t="inlineStr">
        <is>
          <t>EXECUTIVE KPI DASHBOARD &amp; PRE-ATTENTIVE VISUAL MATRIX</t>
        </is>
      </c>
    </row>
    <row r="2">
      <c r="A2" s="2" t="inlineStr">
        <is>
          <t>Generated: 2026-10-16 | System Status: Optimal | Palette: Executive Navy &amp; Green</t>
        </is>
      </c>
    </row>
    <row r="3"/>
    <row r="4">
      <c r="A4" s="3" t="inlineStr">
        <is>
          <t>CORE SYSTEM PERFORMANCE &amp; FINANCIAL METRICS</t>
        </is>
      </c>
    </row>
    <row r="5">
      <c r="A5" s="4" t="inlineStr">
        <is>
          <t>Metric Name</t>
        </is>
      </c>
      <c r="B5" s="4" t="inlineStr">
        <is>
          <t>Target Value</t>
        </is>
      </c>
      <c r="C5" s="4" t="inlineStr">
        <is>
          <t>Actual Value</t>
        </is>
      </c>
      <c r="D5" s="4" t="inlineStr">
        <is>
          <t>Variance ($ / %)</t>
        </is>
      </c>
      <c r="E5" s="4" t="inlineStr">
        <is>
          <t>Status Signal</t>
        </is>
      </c>
      <c r="F5" s="4" t="inlineStr">
        <is>
          <t>Benchmark Delta</t>
        </is>
      </c>
      <c r="G5" s="4" t="inlineStr">
        <is>
          <t>Action Directive</t>
        </is>
      </c>
    </row>
    <row r="6">
      <c r="A6" s="5" t="inlineStr">
        <is>
          <t>Monthly Recurring Revenue (MRR)</t>
        </is>
      </c>
      <c r="B6" s="6" t="n">
        <v>250000</v>
      </c>
      <c r="C6" s="7" t="n">
        <v>274500</v>
      </c>
      <c r="D6" s="8">
        <f>$C6-$B6</f>
        <v/>
      </c>
      <c r="E6" s="9">
        <f>IF(D6&gt;0, "TOP PERFORMER", "UNDERPERFORMING")</f>
        <v/>
      </c>
      <c r="F6" s="10">
        <f>(C6-B6)/B6</f>
        <v/>
      </c>
      <c r="G6" s="11" t="inlineStr">
        <is>
          <t>Scale Acquisition Spend</t>
        </is>
      </c>
    </row>
    <row r="7">
      <c r="A7" s="5" t="inlineStr">
        <is>
          <t>Customer Acquisition Cost (CAC)</t>
        </is>
      </c>
      <c r="B7" s="6" t="n">
        <v>120</v>
      </c>
      <c r="C7" s="7" t="n">
        <v>105.5</v>
      </c>
      <c r="D7" s="8">
        <f>$B7-$C7</f>
        <v/>
      </c>
      <c r="E7" s="9">
        <f>IF(D7&gt;0, "TOP PERFORMER", "UNDERPERFORMING")</f>
        <v/>
      </c>
      <c r="F7" s="10">
        <f>(B7-C7)/B7</f>
        <v/>
      </c>
      <c r="G7" s="11" t="inlineStr">
        <is>
          <t>Maintain Current Bidding Strategy</t>
        </is>
      </c>
    </row>
    <row r="8">
      <c r="A8" s="5" t="inlineStr">
        <is>
          <t>CUPED A/B Test Variance Reduction</t>
        </is>
      </c>
      <c r="B8" s="12" t="n">
        <v>0.35</v>
      </c>
      <c r="C8" s="13" t="n">
        <v>0.42</v>
      </c>
      <c r="D8" s="14">
        <f>$C8-$B8</f>
        <v/>
      </c>
      <c r="E8" s="9">
        <f>IF(D8&gt;0, "TOP PERFORMER", "UNDERPERFORMING")</f>
        <v/>
      </c>
      <c r="F8" s="10">
        <f>(C8-B8)/B8</f>
        <v/>
      </c>
      <c r="G8" s="11" t="inlineStr">
        <is>
          <t>Deploy CUPED across all Core Funnels</t>
        </is>
      </c>
    </row>
    <row r="9">
      <c r="A9" s="5" t="inlineStr">
        <is>
          <t>SQL Query Latency (P95 ms)</t>
        </is>
      </c>
      <c r="B9" s="15" t="n">
        <v>150</v>
      </c>
      <c r="C9" s="16" t="n">
        <v>88</v>
      </c>
      <c r="D9" s="17">
        <f>$B9-$C9</f>
        <v/>
      </c>
      <c r="E9" s="9">
        <f>IF(D9&gt;0, "TOP PERFORMER", "UNDERPERFORMING")</f>
        <v/>
      </c>
      <c r="F9" s="10">
        <f>(B9-C9)/B9</f>
        <v/>
      </c>
      <c r="G9" s="11" t="inlineStr">
        <is>
          <t>B-Tree Indexing Strategy Effective</t>
        </is>
      </c>
    </row>
    <row r="10">
      <c r="A10" s="5" t="inlineStr">
        <is>
          <t>Data Lakehouse Ingestion SLA (%)</t>
        </is>
      </c>
      <c r="B10" s="12" t="n">
        <v>0.999</v>
      </c>
      <c r="C10" s="13" t="n">
        <v>0.9995000000000001</v>
      </c>
      <c r="D10" s="14">
        <f>$C10-$B10</f>
        <v/>
      </c>
      <c r="E10" s="9">
        <f>IF(D10&gt;=0, "TOP PERFORMER", "UNDERPERFORMING")</f>
        <v/>
      </c>
      <c r="F10" s="10">
        <f>(C10-B10)/B10</f>
        <v/>
      </c>
      <c r="G10" s="11" t="inlineStr">
        <is>
          <t>Bronze-Silver-Gold Pipeline Stable</t>
        </is>
      </c>
    </row>
    <row r="11">
      <c r="A11" s="5" t="inlineStr">
        <is>
          <t>Real-time Feature Store Latency (ms)</t>
        </is>
      </c>
      <c r="B11" s="15" t="n">
        <v>25</v>
      </c>
      <c r="C11" s="16" t="n">
        <v>18.2</v>
      </c>
      <c r="D11" s="17">
        <f>$B11-$C11</f>
        <v/>
      </c>
      <c r="E11" s="9">
        <f>IF(D11&gt;0, "TOP PERFORMER", "UNDERPERFORMING")</f>
        <v/>
      </c>
      <c r="F11" s="10">
        <f>(B11-C11)/B11</f>
        <v/>
      </c>
      <c r="G11" s="11" t="inlineStr">
        <is>
          <t>Redis In-Memory Cache Serving</t>
        </is>
      </c>
    </row>
  </sheetData>
  <mergeCells count="2">
    <mergeCell ref="A1:G1"/>
    <mergeCell ref="A4:G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47" customWidth="1" min="3" max="3"/>
    <col width="63" customWidth="1" min="4" max="4"/>
    <col width="21" customWidth="1" min="5" max="5"/>
    <col width="21" customWidth="1" min="6" max="6"/>
  </cols>
  <sheetData>
    <row r="1" ht="30" customHeight="1">
      <c r="A1" s="1" t="inlineStr">
        <is>
          <t>DYNAMIC ARRAY FORMULA ENGINE (FILTER, SORT, XLOOKUP, MAP)</t>
        </is>
      </c>
    </row>
    <row r="2"/>
    <row r="3">
      <c r="A3" s="18" t="inlineStr">
        <is>
          <t>TRANSACTIONAL RAW DATA DATASET (INPUT REGION)</t>
        </is>
      </c>
    </row>
    <row r="4">
      <c r="A4" s="4" t="inlineStr">
        <is>
          <t>Transaction ID</t>
        </is>
      </c>
      <c r="B4" s="4" t="inlineStr">
        <is>
          <t>Customer Segment</t>
        </is>
      </c>
      <c r="C4" s="4" t="inlineStr">
        <is>
          <t>Region</t>
        </is>
      </c>
      <c r="D4" s="4" t="inlineStr">
        <is>
          <t>Product Category</t>
        </is>
      </c>
      <c r="E4" s="4" t="inlineStr">
        <is>
          <t>Order Amount ($)</t>
        </is>
      </c>
      <c r="F4" s="4" t="inlineStr">
        <is>
          <t>Discount Rate (%)</t>
        </is>
      </c>
    </row>
    <row r="5">
      <c r="A5" s="11" t="inlineStr">
        <is>
          <t>TX-1001</t>
        </is>
      </c>
      <c r="B5" s="11" t="inlineStr">
        <is>
          <t>Enterprise</t>
        </is>
      </c>
      <c r="C5" s="11" t="inlineStr">
        <is>
          <t>North America</t>
        </is>
      </c>
      <c r="D5" s="11" t="inlineStr">
        <is>
          <t>Cloud Analytics</t>
        </is>
      </c>
      <c r="E5" s="6" t="n">
        <v>12500</v>
      </c>
      <c r="F5" s="19" t="n">
        <v>0.1</v>
      </c>
    </row>
    <row r="6">
      <c r="A6" s="11" t="inlineStr">
        <is>
          <t>TX-1002</t>
        </is>
      </c>
      <c r="B6" s="11" t="inlineStr">
        <is>
          <t>SMB</t>
        </is>
      </c>
      <c r="C6" s="11" t="inlineStr">
        <is>
          <t>EMEA</t>
        </is>
      </c>
      <c r="D6" s="11" t="inlineStr">
        <is>
          <t>Database Indexer</t>
        </is>
      </c>
      <c r="E6" s="6" t="n">
        <v>2400</v>
      </c>
      <c r="F6" s="19" t="n">
        <v>0.05</v>
      </c>
    </row>
    <row r="7">
      <c r="A7" s="11" t="inlineStr">
        <is>
          <t>TX-1003</t>
        </is>
      </c>
      <c r="B7" s="11" t="inlineStr">
        <is>
          <t>Enterprise</t>
        </is>
      </c>
      <c r="C7" s="11" t="inlineStr">
        <is>
          <t>APAC</t>
        </is>
      </c>
      <c r="D7" s="11" t="inlineStr">
        <is>
          <t>Cloud Analytics</t>
        </is>
      </c>
      <c r="E7" s="6" t="n">
        <v>18900</v>
      </c>
      <c r="F7" s="19" t="n">
        <v>0.12</v>
      </c>
    </row>
    <row r="8">
      <c r="A8" s="11" t="inlineStr">
        <is>
          <t>TX-1004</t>
        </is>
      </c>
      <c r="B8" s="11" t="inlineStr">
        <is>
          <t>Mid-Market</t>
        </is>
      </c>
      <c r="C8" s="11" t="inlineStr">
        <is>
          <t>North America</t>
        </is>
      </c>
      <c r="D8" s="11" t="inlineStr">
        <is>
          <t>Feature Store</t>
        </is>
      </c>
      <c r="E8" s="6" t="n">
        <v>8500</v>
      </c>
      <c r="F8" s="19" t="n">
        <v>0.08</v>
      </c>
    </row>
    <row r="9">
      <c r="A9" s="11" t="inlineStr">
        <is>
          <t>TX-1005</t>
        </is>
      </c>
      <c r="B9" s="11" t="inlineStr">
        <is>
          <t>Enterprise</t>
        </is>
      </c>
      <c r="C9" s="11" t="inlineStr">
        <is>
          <t>EMEA</t>
        </is>
      </c>
      <c r="D9" s="11" t="inlineStr">
        <is>
          <t>Feature Store</t>
        </is>
      </c>
      <c r="E9" s="6" t="n">
        <v>15400</v>
      </c>
      <c r="F9" s="19" t="n">
        <v>0.15</v>
      </c>
    </row>
    <row r="10">
      <c r="A10" s="11" t="inlineStr">
        <is>
          <t>TX-1006</t>
        </is>
      </c>
      <c r="B10" s="11" t="inlineStr">
        <is>
          <t>SMB</t>
        </is>
      </c>
      <c r="C10" s="11" t="inlineStr">
        <is>
          <t>North America</t>
        </is>
      </c>
      <c r="D10" s="11" t="inlineStr">
        <is>
          <t>Cloud Analytics</t>
        </is>
      </c>
      <c r="E10" s="6" t="n">
        <v>3100</v>
      </c>
      <c r="F10" s="19" t="n">
        <v>0</v>
      </c>
    </row>
    <row r="11">
      <c r="A11" s="11" t="inlineStr">
        <is>
          <t>TX-1007</t>
        </is>
      </c>
      <c r="B11" s="11" t="inlineStr">
        <is>
          <t>Enterprise</t>
        </is>
      </c>
      <c r="C11" s="11" t="inlineStr">
        <is>
          <t>APAC</t>
        </is>
      </c>
      <c r="D11" s="11" t="inlineStr">
        <is>
          <t>Database Indexer</t>
        </is>
      </c>
      <c r="E11" s="6" t="n">
        <v>22000</v>
      </c>
      <c r="F11" s="19" t="n">
        <v>0.1</v>
      </c>
    </row>
    <row r="12">
      <c r="A12" s="11" t="inlineStr">
        <is>
          <t>TX-1008</t>
        </is>
      </c>
      <c r="B12" s="11" t="inlineStr">
        <is>
          <t>Mid-Market</t>
        </is>
      </c>
      <c r="C12" s="11" t="inlineStr">
        <is>
          <t>EMEA</t>
        </is>
      </c>
      <c r="D12" s="11" t="inlineStr">
        <is>
          <t>Cloud Analytics</t>
        </is>
      </c>
      <c r="E12" s="6" t="n">
        <v>9600</v>
      </c>
      <c r="F12" s="19" t="n">
        <v>0.05</v>
      </c>
    </row>
    <row r="13"/>
    <row r="14"/>
    <row r="15">
      <c r="A15" s="18" t="inlineStr">
        <is>
          <t>DYNAMIC ARRAY AGGREGATION &amp; FILTER MATRIX (FORMULA ENGINE)</t>
        </is>
      </c>
    </row>
    <row r="16">
      <c r="A16" s="4" t="inlineStr">
        <is>
          <t>Customer Segment</t>
        </is>
      </c>
      <c r="B16" s="4" t="inlineStr">
        <is>
          <t>Total Gross Orders ($)</t>
        </is>
      </c>
      <c r="C16" s="4" t="inlineStr">
        <is>
          <t>Avg Order Value ($)</t>
        </is>
      </c>
      <c r="D16" s="4" t="inlineStr">
        <is>
          <t>Segment Discount ($)</t>
        </is>
      </c>
      <c r="E16" s="4" t="inlineStr">
        <is>
          <t>Net Revenue ($)</t>
        </is>
      </c>
      <c r="F16" s="4" t="inlineStr">
        <is>
          <t>Revenue Share (%)</t>
        </is>
      </c>
    </row>
    <row r="17">
      <c r="A17" s="5" t="inlineStr">
        <is>
          <t>Enterprise</t>
        </is>
      </c>
      <c r="B17" s="8">
        <f>SUMIF($B$5:$B$12, A17, $E$5:$E$12)</f>
        <v/>
      </c>
      <c r="C17" s="20">
        <f>AVERAGEIF($B$5:$B$12, A17, $E$5:$E$12)</f>
        <v/>
      </c>
      <c r="D17" s="20">
        <f>SUMPRODUCT(($B$5:$B$12=A17)*($E$5:$E$12)*($F$5:$F$12))</f>
        <v/>
      </c>
      <c r="E17" s="8">
        <f>B17-D17</f>
        <v/>
      </c>
      <c r="F17" s="21">
        <f>E17/$E$20</f>
        <v/>
      </c>
    </row>
    <row r="18">
      <c r="A18" s="5" t="inlineStr">
        <is>
          <t>Mid-Market</t>
        </is>
      </c>
      <c r="B18" s="8">
        <f>SUMIF($B$5:$B$12, A18, $E$5:$E$12)</f>
        <v/>
      </c>
      <c r="C18" s="20">
        <f>AVERAGEIF($B$5:$B$12, A18, $E$5:$E$12)</f>
        <v/>
      </c>
      <c r="D18" s="20">
        <f>SUMPRODUCT(($B$5:$B$12=A18)*($E$5:$E$12)*($F$5:$F$12))</f>
        <v/>
      </c>
      <c r="E18" s="8">
        <f>B18-D18</f>
        <v/>
      </c>
      <c r="F18" s="21">
        <f>E18/$E$20</f>
        <v/>
      </c>
    </row>
    <row r="19">
      <c r="A19" s="5" t="inlineStr">
        <is>
          <t>SMB</t>
        </is>
      </c>
      <c r="B19" s="8">
        <f>SUMIF($B$5:$B$12, A19, $E$5:$E$12)</f>
        <v/>
      </c>
      <c r="C19" s="20">
        <f>AVERAGEIF($B$5:$B$12, A19, $E$5:$E$12)</f>
        <v/>
      </c>
      <c r="D19" s="20">
        <f>SUMPRODUCT(($B$5:$B$12=A19)*($E$5:$E$12)*($F$5:$F$12))</f>
        <v/>
      </c>
      <c r="E19" s="8">
        <f>B19-D19</f>
        <v/>
      </c>
      <c r="F19" s="21">
        <f>E19/$E$20</f>
        <v/>
      </c>
    </row>
    <row r="20">
      <c r="A20" s="22" t="inlineStr">
        <is>
          <t>Total Portfolio</t>
        </is>
      </c>
      <c r="B20" s="23">
        <f>SUM(B17:B19)</f>
        <v/>
      </c>
      <c r="C20" s="23">
        <f>AVERAGE(E5:E12)</f>
        <v/>
      </c>
      <c r="D20" s="23">
        <f>SUM(D17:D19)</f>
        <v/>
      </c>
      <c r="E20" s="23">
        <f>SUM(E17:E19)</f>
        <v/>
      </c>
      <c r="F20" s="24">
        <f>SUM(F17:F19)</f>
        <v/>
      </c>
    </row>
  </sheetData>
  <mergeCells count="3">
    <mergeCell ref="A3:F3"/>
    <mergeCell ref="A1:F1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2" customWidth="1" min="1" max="1"/>
    <col width="47" customWidth="1" min="2" max="2"/>
    <col width="36" customWidth="1" min="3" max="3"/>
    <col width="38" customWidth="1" min="4" max="4"/>
    <col width="25" customWidth="1" min="5" max="5"/>
    <col width="37" customWidth="1" min="6" max="6"/>
    <col width="60" customWidth="1" min="7" max="7"/>
  </cols>
  <sheetData>
    <row r="1" ht="30" customHeight="1">
      <c r="A1" s="1" t="inlineStr">
        <is>
          <t>CUPED VARIANCE REDUCTION ENGINE &amp; A/B TESTING STATISTICAL MODEL</t>
        </is>
      </c>
    </row>
    <row r="2"/>
    <row r="3">
      <c r="A3" s="18" t="inlineStr">
        <is>
          <t>A/B TEST PARTICIPANT SAMPLE DATA (PRE-EXPERIMENT vs POST-EXPERIMENT)</t>
        </is>
      </c>
    </row>
    <row r="4">
      <c r="A4" s="4" t="inlineStr">
        <is>
          <t>User ID</t>
        </is>
      </c>
      <c r="B4" s="4" t="inlineStr">
        <is>
          <t>Variant Group</t>
        </is>
      </c>
      <c r="C4" s="4" t="inlineStr">
        <is>
          <t>Pre-Experiment Revenue Y_pre ($)</t>
        </is>
      </c>
      <c r="D4" s="4" t="inlineStr">
        <is>
          <t>Post-Experiment Revenue Y_post ($)</t>
        </is>
      </c>
      <c r="E4" s="4" t="inlineStr">
        <is>
          <t>Theta Adjusted Factor</t>
        </is>
      </c>
      <c r="F4" s="4" t="inlineStr">
        <is>
          <t>CUPED Adjusted Metric Y_cuped ($)</t>
        </is>
      </c>
      <c r="G4" s="4" t="inlineStr">
        <is>
          <t>Variance Signal</t>
        </is>
      </c>
    </row>
    <row r="5">
      <c r="A5" s="11" t="inlineStr">
        <is>
          <t>USR-9001</t>
        </is>
      </c>
      <c r="B5" s="11" t="inlineStr">
        <is>
          <t>Control</t>
        </is>
      </c>
      <c r="C5" s="6" t="n">
        <v>45</v>
      </c>
      <c r="D5" s="7" t="n">
        <v>52</v>
      </c>
      <c r="E5" s="25">
        <f>$B$16</f>
        <v/>
      </c>
      <c r="F5" s="8">
        <f>D5-($E5*(C5-$B$15))</f>
        <v/>
      </c>
      <c r="G5" s="26">
        <f>IF(F5&gt;D5, "Variance Dampened", "Baseline Equivalent")</f>
        <v/>
      </c>
    </row>
    <row r="6">
      <c r="A6" s="11" t="inlineStr">
        <is>
          <t>USR-9002</t>
        </is>
      </c>
      <c r="B6" s="11" t="inlineStr">
        <is>
          <t>Treatment</t>
        </is>
      </c>
      <c r="C6" s="6" t="n">
        <v>60</v>
      </c>
      <c r="D6" s="7" t="n">
        <v>78</v>
      </c>
      <c r="E6" s="25">
        <f>$B$16</f>
        <v/>
      </c>
      <c r="F6" s="8">
        <f>D6-($E6*(C6-$B$15))</f>
        <v/>
      </c>
      <c r="G6" s="26">
        <f>IF(F6&gt;D6, "Variance Dampened", "Baseline Equivalent")</f>
        <v/>
      </c>
    </row>
    <row r="7">
      <c r="A7" s="11" t="inlineStr">
        <is>
          <t>USR-9003</t>
        </is>
      </c>
      <c r="B7" s="11" t="inlineStr">
        <is>
          <t>Control</t>
        </is>
      </c>
      <c r="C7" s="6" t="n">
        <v>30</v>
      </c>
      <c r="D7" s="7" t="n">
        <v>32</v>
      </c>
      <c r="E7" s="25">
        <f>$B$16</f>
        <v/>
      </c>
      <c r="F7" s="8">
        <f>D7-($E7*(C7-$B$15))</f>
        <v/>
      </c>
      <c r="G7" s="26">
        <f>IF(F7&gt;D7, "Variance Dampened", "Baseline Equivalent")</f>
        <v/>
      </c>
    </row>
    <row r="8">
      <c r="A8" s="11" t="inlineStr">
        <is>
          <t>USR-9004</t>
        </is>
      </c>
      <c r="B8" s="11" t="inlineStr">
        <is>
          <t>Treatment</t>
        </is>
      </c>
      <c r="C8" s="6" t="n">
        <v>85</v>
      </c>
      <c r="D8" s="7" t="n">
        <v>110</v>
      </c>
      <c r="E8" s="25">
        <f>$B$16</f>
        <v/>
      </c>
      <c r="F8" s="8">
        <f>D8-($E8*(C8-$B$15))</f>
        <v/>
      </c>
      <c r="G8" s="26">
        <f>IF(F8&gt;D8, "Variance Dampened", "Baseline Equivalent")</f>
        <v/>
      </c>
    </row>
    <row r="9">
      <c r="A9" s="11" t="inlineStr">
        <is>
          <t>USR-9005</t>
        </is>
      </c>
      <c r="B9" s="11" t="inlineStr">
        <is>
          <t>Control</t>
        </is>
      </c>
      <c r="C9" s="6" t="n">
        <v>50</v>
      </c>
      <c r="D9" s="7" t="n">
        <v>51</v>
      </c>
      <c r="E9" s="25">
        <f>$B$16</f>
        <v/>
      </c>
      <c r="F9" s="8">
        <f>D9-($E9*(C9-$B$15))</f>
        <v/>
      </c>
      <c r="G9" s="26">
        <f>IF(F9&gt;D9, "Variance Dampened", "Baseline Equivalent")</f>
        <v/>
      </c>
    </row>
    <row r="10">
      <c r="A10" s="11" t="inlineStr">
        <is>
          <t>USR-9006</t>
        </is>
      </c>
      <c r="B10" s="11" t="inlineStr">
        <is>
          <t>Treatment</t>
        </is>
      </c>
      <c r="C10" s="6" t="n">
        <v>40</v>
      </c>
      <c r="D10" s="7" t="n">
        <v>58</v>
      </c>
      <c r="E10" s="25">
        <f>$B$16</f>
        <v/>
      </c>
      <c r="F10" s="8">
        <f>D10-($E10*(C10-$B$15))</f>
        <v/>
      </c>
      <c r="G10" s="26">
        <f>IF(F10&gt;D10, "Variance Dampened", "Baseline Equivalent")</f>
        <v/>
      </c>
    </row>
    <row r="11">
      <c r="A11" s="11" t="inlineStr">
        <is>
          <t>USR-9007</t>
        </is>
      </c>
      <c r="B11" s="11" t="inlineStr">
        <is>
          <t>Control</t>
        </is>
      </c>
      <c r="C11" s="6" t="n">
        <v>70</v>
      </c>
      <c r="D11" s="7" t="n">
        <v>73</v>
      </c>
      <c r="E11" s="25">
        <f>$B$16</f>
        <v/>
      </c>
      <c r="F11" s="8">
        <f>D11-($E11*(C11-$B$15))</f>
        <v/>
      </c>
      <c r="G11" s="26">
        <f>IF(F11&gt;D11, "Variance Dampened", "Baseline Equivalent")</f>
        <v/>
      </c>
    </row>
    <row r="12">
      <c r="A12" s="11" t="inlineStr">
        <is>
          <t>USR-9008</t>
        </is>
      </c>
      <c r="B12" s="11" t="inlineStr">
        <is>
          <t>Treatment</t>
        </is>
      </c>
      <c r="C12" s="6" t="n">
        <v>95</v>
      </c>
      <c r="D12" s="7" t="n">
        <v>125</v>
      </c>
      <c r="E12" s="25">
        <f>$B$16</f>
        <v/>
      </c>
      <c r="F12" s="8">
        <f>D12-($E12*(C12-$B$15))</f>
        <v/>
      </c>
      <c r="G12" s="26">
        <f>IF(F12&gt;D12, "Variance Dampened", "Baseline Equivalent")</f>
        <v/>
      </c>
    </row>
    <row r="13"/>
    <row r="14">
      <c r="A14" s="18" t="inlineStr">
        <is>
          <t>STATISTICAL COVARIANCE &amp; VARIANCE REDUCTION SUMMARY</t>
        </is>
      </c>
    </row>
    <row r="15">
      <c r="A15" s="5" t="inlineStr">
        <is>
          <t>Mean Pre-Experiment (Y_pre)</t>
        </is>
      </c>
      <c r="B15" s="8">
        <f>AVERAGE(C5:C12)</f>
        <v/>
      </c>
    </row>
    <row r="16">
      <c r="A16" s="5" t="inlineStr">
        <is>
          <t>Optimal Theta Factor (Cov / Var)</t>
        </is>
      </c>
      <c r="B16" s="27">
        <f>COVARIANCE.S(C5:C12, D5:D12)/VAR.S(C5:C12)</f>
        <v/>
      </c>
    </row>
    <row r="17">
      <c r="A17" s="5" t="inlineStr">
        <is>
          <t>Pre-CUPED Standard Variance</t>
        </is>
      </c>
      <c r="B17" s="28">
        <f>VAR.S(D5:D12)</f>
        <v/>
      </c>
    </row>
    <row r="18">
      <c r="A18" s="5" t="inlineStr">
        <is>
          <t>Post-CUPED Adjusted Variance</t>
        </is>
      </c>
      <c r="B18" s="28">
        <f>VAR.S(F5:F12)</f>
        <v/>
      </c>
    </row>
    <row r="19">
      <c r="A19" s="5" t="inlineStr">
        <is>
          <t>Net Variance Reduction (%)</t>
        </is>
      </c>
      <c r="B19" s="21">
        <f>(B17-B18)/B17</f>
        <v/>
      </c>
    </row>
    <row r="20">
      <c r="A20" s="5" t="inlineStr">
        <is>
          <t>Sample Size Reduction Factor</t>
        </is>
      </c>
      <c r="B20" s="29">
        <f>1/(1-B19)</f>
        <v/>
      </c>
    </row>
  </sheetData>
  <mergeCells count="3">
    <mergeCell ref="A3:G3"/>
    <mergeCell ref="A1:G1"/>
    <mergeCell ref="A14:D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4" customWidth="1" min="1" max="1"/>
    <col width="27" customWidth="1" min="2" max="2"/>
    <col width="51" customWidth="1" min="3" max="3"/>
    <col width="56" customWidth="1" min="4" max="4"/>
    <col width="28" customWidth="1" min="5" max="5"/>
    <col width="20" customWidth="1" min="6" max="6"/>
  </cols>
  <sheetData>
    <row r="1" ht="30" customHeight="1">
      <c r="A1" s="1" t="inlineStr">
        <is>
          <t>MEDALLION LAKEHOUSE PIPELINE STAGING &amp; AUDIT LAYER</t>
        </is>
      </c>
    </row>
    <row r="2"/>
    <row r="3">
      <c r="A3" s="18" t="inlineStr">
        <is>
          <t>BRONZE LAYER: RAW UNFILTERED INGESTION LOGS</t>
        </is>
      </c>
    </row>
    <row r="4">
      <c r="A4" s="4" t="inlineStr">
        <is>
          <t>Raw Event ID</t>
        </is>
      </c>
      <c r="B4" s="4" t="inlineStr">
        <is>
          <t>Timestamp</t>
        </is>
      </c>
      <c r="C4" s="4" t="inlineStr">
        <is>
          <t>Ingested Payload JSON</t>
        </is>
      </c>
      <c r="D4" s="4" t="inlineStr">
        <is>
          <t>Validation Flag</t>
        </is>
      </c>
      <c r="E4" s="4" t="inlineStr">
        <is>
          <t>Silver Cleanse Action</t>
        </is>
      </c>
      <c r="F4" s="4" t="inlineStr">
        <is>
          <t>Gold Target Mart</t>
        </is>
      </c>
    </row>
    <row r="5">
      <c r="A5" s="11" t="inlineStr">
        <is>
          <t>EVT-8801</t>
        </is>
      </c>
      <c r="B5" s="11" t="inlineStr">
        <is>
          <t>2026-10-16 09:10:02</t>
        </is>
      </c>
      <c r="C5" s="11" t="inlineStr">
        <is>
          <t>{"user": 101, "amt": 450, "status": "success"}</t>
        </is>
      </c>
      <c r="D5" s="9">
        <f>IF(ISNUMBER(SEARCH("success", C5)), "PASS", "FAIL")</f>
        <v/>
      </c>
      <c r="E5" s="11" t="inlineStr">
        <is>
          <t>Deduplicate &amp; Cast Types</t>
        </is>
      </c>
      <c r="F5" s="5" t="inlineStr">
        <is>
          <t>Fact_Sales</t>
        </is>
      </c>
    </row>
    <row r="6">
      <c r="A6" s="11" t="inlineStr">
        <is>
          <t>EVT-8802</t>
        </is>
      </c>
      <c r="B6" s="11" t="inlineStr">
        <is>
          <t>2026-10-16 09:10:05</t>
        </is>
      </c>
      <c r="C6" s="11" t="inlineStr">
        <is>
          <t>{"user": null, "amt": 0, "status": "error"}</t>
        </is>
      </c>
      <c r="D6" s="9">
        <f>IF(ISNUMBER(SEARCH("success", C6)), "PASS", "FAIL")</f>
        <v/>
      </c>
      <c r="E6" s="11" t="inlineStr">
        <is>
          <t>Quarantine to DLQ</t>
        </is>
      </c>
      <c r="F6" s="5" t="inlineStr">
        <is>
          <t>Error_Audit_Mart</t>
        </is>
      </c>
    </row>
    <row r="7">
      <c r="A7" s="11" t="inlineStr">
        <is>
          <t>EVT-8803</t>
        </is>
      </c>
      <c r="B7" s="11" t="inlineStr">
        <is>
          <t>2026-10-16 09:10:12</t>
        </is>
      </c>
      <c r="C7" s="11" t="inlineStr">
        <is>
          <t>{"user": 103, "amt": 1200, "status": "success"}</t>
        </is>
      </c>
      <c r="D7" s="9">
        <f>IF(ISNUMBER(SEARCH("success", C7)), "PASS", "FAIL")</f>
        <v/>
      </c>
      <c r="E7" s="11" t="inlineStr">
        <is>
          <t>Deduplicate &amp; Cast Types</t>
        </is>
      </c>
      <c r="F7" s="5" t="inlineStr">
        <is>
          <t>Fact_Sales</t>
        </is>
      </c>
    </row>
    <row r="8">
      <c r="A8" s="11" t="inlineStr">
        <is>
          <t>EVT-8804</t>
        </is>
      </c>
      <c r="B8" s="11" t="inlineStr">
        <is>
          <t>2026-10-16 09:10:18</t>
        </is>
      </c>
      <c r="C8" s="11" t="inlineStr">
        <is>
          <t>{"user": 104, "amt": 890, "status": "success"}</t>
        </is>
      </c>
      <c r="D8" s="9">
        <f>IF(ISNUMBER(SEARCH("success", C8)), "PASS", "FAIL")</f>
        <v/>
      </c>
      <c r="E8" s="11" t="inlineStr">
        <is>
          <t>Deduplicate &amp; Cast Types</t>
        </is>
      </c>
      <c r="F8" s="5" t="inlineStr">
        <is>
          <t>Fact_Sales</t>
        </is>
      </c>
    </row>
    <row r="9"/>
    <row r="10"/>
    <row r="11">
      <c r="A11" s="18" t="inlineStr">
        <is>
          <t>SILVER &amp; GOLD DATA PIPELINE AUDIT SUMMARY</t>
        </is>
      </c>
    </row>
    <row r="12">
      <c r="A12" s="5" t="inlineStr">
        <is>
          <t>Total Ingested Raw Bronze Records</t>
        </is>
      </c>
      <c r="B12" s="30">
        <f>COUNTA(A5:A8)</f>
        <v/>
      </c>
    </row>
    <row r="13">
      <c r="A13" s="5" t="inlineStr">
        <is>
          <t>Validated Silver Clean Records</t>
        </is>
      </c>
      <c r="B13" s="30">
        <f>COUNTIF(D5:D8, "PASS")</f>
        <v/>
      </c>
    </row>
    <row r="14">
      <c r="A14" s="5" t="inlineStr">
        <is>
          <t>Quarantined Error Records</t>
        </is>
      </c>
      <c r="B14" s="30">
        <f>COUNTIF(D5:D8, "FAIL")</f>
        <v/>
      </c>
    </row>
    <row r="15">
      <c r="A15" s="5" t="inlineStr">
        <is>
          <t>Data Quality Pipeline Yield (%)</t>
        </is>
      </c>
      <c r="B15" s="21">
        <f>B13/B12</f>
        <v/>
      </c>
    </row>
  </sheetData>
  <mergeCells count="3">
    <mergeCell ref="A3:F3"/>
    <mergeCell ref="A11:F11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1" customWidth="1" min="1" max="1"/>
    <col width="26" customWidth="1" min="2" max="2"/>
    <col width="23" customWidth="1" min="3" max="3"/>
    <col width="26" customWidth="1" min="4" max="4"/>
    <col width="38" customWidth="1" min="5" max="5"/>
    <col width="28" customWidth="1" min="6" max="6"/>
    <col width="77" customWidth="1" min="7" max="7"/>
  </cols>
  <sheetData>
    <row r="1" ht="30" customHeight="1">
      <c r="A1" s="1" t="inlineStr">
        <is>
          <t>REAL-TIME FEATURE STORE &amp; PREDICTIVE CHURN MODEL MATRIX</t>
        </is>
      </c>
    </row>
    <row r="2"/>
    <row r="3">
      <c r="A3" s="18" t="inlineStr">
        <is>
          <t>FEATURE STORE ENTITY ONLINE VECTOR &amp; MODEL SCORING REGION</t>
        </is>
      </c>
    </row>
    <row r="4">
      <c r="A4" s="4" t="inlineStr">
        <is>
          <t>Entity ID</t>
        </is>
      </c>
      <c r="B4" s="4" t="inlineStr">
        <is>
          <t>Days Since Last Active</t>
        </is>
      </c>
      <c r="C4" s="4" t="inlineStr">
        <is>
          <t>30D Usage Frequency</t>
        </is>
      </c>
      <c r="D4" s="4" t="inlineStr">
        <is>
          <t>Support Tickets Raised</t>
        </is>
      </c>
      <c r="E4" s="4" t="inlineStr">
        <is>
          <t>Feature Vector Score</t>
        </is>
      </c>
      <c r="F4" s="4" t="inlineStr">
        <is>
          <t>Predicted Churn Prob (%)</t>
        </is>
      </c>
      <c r="G4" s="4" t="inlineStr">
        <is>
          <t>Risk Action Category</t>
        </is>
      </c>
    </row>
    <row r="5">
      <c r="A5" s="5" t="inlineStr">
        <is>
          <t>ENT-501</t>
        </is>
      </c>
      <c r="B5" s="31" t="n">
        <v>3</v>
      </c>
      <c r="C5" s="31" t="n">
        <v>28</v>
      </c>
      <c r="D5" s="31" t="n">
        <v>0</v>
      </c>
      <c r="E5" s="32">
        <f>(B5*0.4) - (C5*0.5) + (D5*2.0)</f>
        <v/>
      </c>
      <c r="F5" s="21">
        <f>1/(1+EXP(-E5/10))</f>
        <v/>
      </c>
      <c r="G5" s="9">
        <f>IF(F5&gt;0.6, "HIGH CHURN RISK", IF(F5&gt;0.4, "MODERATE RISK", "LOW RISK"))</f>
        <v/>
      </c>
    </row>
    <row r="6">
      <c r="A6" s="5" t="inlineStr">
        <is>
          <t>ENT-502</t>
        </is>
      </c>
      <c r="B6" s="31" t="n">
        <v>45</v>
      </c>
      <c r="C6" s="31" t="n">
        <v>2</v>
      </c>
      <c r="D6" s="31" t="n">
        <v>4</v>
      </c>
      <c r="E6" s="32">
        <f>(B6*0.4) - (C6*0.5) + (D6*2.0)</f>
        <v/>
      </c>
      <c r="F6" s="21">
        <f>1/(1+EXP(-E6/10))</f>
        <v/>
      </c>
      <c r="G6" s="9">
        <f>IF(F6&gt;0.6, "HIGH CHURN RISK", IF(F6&gt;0.4, "MODERATE RISK", "LOW RISK"))</f>
        <v/>
      </c>
    </row>
    <row r="7">
      <c r="A7" s="5" t="inlineStr">
        <is>
          <t>ENT-503</t>
        </is>
      </c>
      <c r="B7" s="31" t="n">
        <v>12</v>
      </c>
      <c r="C7" s="31" t="n">
        <v>14</v>
      </c>
      <c r="D7" s="31" t="n">
        <v>1</v>
      </c>
      <c r="E7" s="32">
        <f>(B7*0.4) - (C7*0.5) + (D7*2.0)</f>
        <v/>
      </c>
      <c r="F7" s="21">
        <f>1/(1+EXP(-E7/10))</f>
        <v/>
      </c>
      <c r="G7" s="9">
        <f>IF(F7&gt;0.6, "HIGH CHURN RISK", IF(F7&gt;0.4, "MODERATE RISK", "LOW RISK"))</f>
        <v/>
      </c>
    </row>
    <row r="8">
      <c r="A8" s="5" t="inlineStr">
        <is>
          <t>ENT-504</t>
        </is>
      </c>
      <c r="B8" s="31" t="n">
        <v>60</v>
      </c>
      <c r="C8" s="31" t="n">
        <v>0</v>
      </c>
      <c r="D8" s="31" t="n">
        <v>5</v>
      </c>
      <c r="E8" s="32">
        <f>(B8*0.4) - (C8*0.5) + (D8*2.0)</f>
        <v/>
      </c>
      <c r="F8" s="21">
        <f>1/(1+EXP(-E8/10))</f>
        <v/>
      </c>
      <c r="G8" s="9">
        <f>IF(F8&gt;0.6, "HIGH CHURN RISK", IF(F8&gt;0.4, "MODERATE RISK", "LOW RISK"))</f>
        <v/>
      </c>
    </row>
    <row r="9">
      <c r="A9" s="5" t="inlineStr">
        <is>
          <t>ENT-505</t>
        </is>
      </c>
      <c r="B9" s="31" t="n">
        <v>1</v>
      </c>
      <c r="C9" s="31" t="n">
        <v>30</v>
      </c>
      <c r="D9" s="31" t="n">
        <v>0</v>
      </c>
      <c r="E9" s="32">
        <f>(B9*0.4) - (C9*0.5) + (D9*2.0)</f>
        <v/>
      </c>
      <c r="F9" s="21">
        <f>1/(1+EXP(-E9/10))</f>
        <v/>
      </c>
      <c r="G9" s="9">
        <f>IF(F9&gt;0.6, "HIGH CHURN RISK", IF(F9&gt;0.4, "MODERATE RISK", "LOW RISK"))</f>
        <v/>
      </c>
    </row>
    <row r="10">
      <c r="A10" s="5" t="inlineStr">
        <is>
          <t>ENT-506</t>
        </is>
      </c>
      <c r="B10" s="31" t="n">
        <v>22</v>
      </c>
      <c r="C10" s="31" t="n">
        <v>8</v>
      </c>
      <c r="D10" s="31" t="n">
        <v>2</v>
      </c>
      <c r="E10" s="32">
        <f>(B10*0.4) - (C10*0.5) + (D10*2.0)</f>
        <v/>
      </c>
      <c r="F10" s="21">
        <f>1/(1+EXP(-E10/10))</f>
        <v/>
      </c>
      <c r="G10" s="9">
        <f>IF(F10&gt;0.6, "HIGH CHURN RISK", IF(F10&gt;0.4, "MODERATE RISK", "LOW RISK"))</f>
        <v/>
      </c>
    </row>
  </sheetData>
  <mergeCells count="2">
    <mergeCell ref="A3:G3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2026-10-16T17:23:13Z</dcterms:created>
  <dcterms:modified xmlns:dcterms="http://purl.org/dc/terms/" xmlns:xsi="http://www.w3.org/2001/XMLSchema-instance" xsi:type="dcterms:W3CDTF">2026-10-16T17:23:13Z</dcterms:modified>
</cp:coreProperties>
</file>